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56" yWindow="180" windowWidth="15480" windowHeight="8865" activeTab="0"/>
  </bookViews>
  <sheets>
    <sheet name="총괄표" sheetId="1" r:id="rId1"/>
  </sheets>
  <definedNames>
    <definedName name="_xlnm.Print_Area" localSheetId="0">'총괄표'!$A$1:$N$46</definedName>
    <definedName name="_xlnm.Print_Titles" localSheetId="0">'총괄표'!$1:$6</definedName>
  </definedNames>
  <calcPr fullCalcOnLoad="1"/>
</workbook>
</file>

<file path=xl/sharedStrings.xml><?xml version="1.0" encoding="utf-8"?>
<sst xmlns="http://schemas.openxmlformats.org/spreadsheetml/2006/main" count="126" uniqueCount="83">
  <si>
    <t>복지수당</t>
  </si>
  <si>
    <t>기타후생경비</t>
  </si>
  <si>
    <t>여비</t>
  </si>
  <si>
    <t>수용비및수수료</t>
  </si>
  <si>
    <t>공공요금</t>
  </si>
  <si>
    <t>■ 세입, 세출 총괄표■</t>
  </si>
  <si>
    <t>(단위:천원)</t>
  </si>
  <si>
    <t>세       입</t>
  </si>
  <si>
    <t>세       출</t>
  </si>
  <si>
    <t>관</t>
  </si>
  <si>
    <t>항</t>
  </si>
  <si>
    <t>목</t>
  </si>
  <si>
    <t>증감  (B-A)</t>
  </si>
  <si>
    <t>액  수</t>
  </si>
  <si>
    <t>비율(%)</t>
  </si>
  <si>
    <t>총      계</t>
  </si>
  <si>
    <t>총       계</t>
  </si>
  <si>
    <t>보조금수입</t>
  </si>
  <si>
    <t>합    계</t>
  </si>
  <si>
    <t>사무비</t>
  </si>
  <si>
    <t>경상보조금
수입</t>
  </si>
  <si>
    <t>소   계</t>
  </si>
  <si>
    <t>인건비</t>
  </si>
  <si>
    <t>경상보조금</t>
  </si>
  <si>
    <t>급   여</t>
  </si>
  <si>
    <t>기타보조금
수입</t>
  </si>
  <si>
    <t>전입금</t>
  </si>
  <si>
    <t>법인전입금</t>
  </si>
  <si>
    <t>재가노인
사업수입</t>
  </si>
  <si>
    <t xml:space="preserve"> 소  계</t>
  </si>
  <si>
    <t>업무            추진비</t>
  </si>
  <si>
    <t>후원금</t>
  </si>
  <si>
    <t>운영비</t>
  </si>
  <si>
    <t>잡수입</t>
  </si>
  <si>
    <t>합   계</t>
  </si>
  <si>
    <t>제세공과금</t>
  </si>
  <si>
    <t>차량비</t>
  </si>
  <si>
    <t>기타잡수입</t>
  </si>
  <si>
    <t>이월금</t>
  </si>
  <si>
    <t>사업비</t>
  </si>
  <si>
    <t>기타사업</t>
  </si>
  <si>
    <t>노인장기요양서비스</t>
  </si>
  <si>
    <t>제수당</t>
  </si>
  <si>
    <t>직책보조비</t>
  </si>
  <si>
    <t>퇴직금 및
퇴직적립금</t>
  </si>
  <si>
    <t>기관운영비</t>
  </si>
  <si>
    <t>회의비</t>
  </si>
  <si>
    <t>비지정후원금</t>
  </si>
  <si>
    <t>지정후원금</t>
  </si>
  <si>
    <t>전년도이월금</t>
  </si>
  <si>
    <t>전년도이월금
(후원금)</t>
  </si>
  <si>
    <t>기타예금이자수입</t>
  </si>
  <si>
    <t>노인장기요양이월사업비</t>
  </si>
  <si>
    <t>돌봄바우처이월사업비</t>
  </si>
  <si>
    <t>가사간병이월사업비</t>
  </si>
  <si>
    <t>사회보험부담금</t>
  </si>
  <si>
    <t>재가노인지원서비스</t>
  </si>
  <si>
    <t>노인돌봄종합서비스</t>
  </si>
  <si>
    <t>차년도
이월금</t>
  </si>
  <si>
    <t>기타보조금</t>
  </si>
  <si>
    <t>차년도 이월금</t>
  </si>
  <si>
    <t>재산조성비</t>
  </si>
  <si>
    <t>시설비</t>
  </si>
  <si>
    <t>자산취득비</t>
  </si>
  <si>
    <t>시설장비유지비</t>
  </si>
  <si>
    <t>가사간병방문지원서비스</t>
  </si>
  <si>
    <t>운영충당적립금</t>
  </si>
  <si>
    <t>적립금</t>
  </si>
  <si>
    <t>운영충당
적립금</t>
  </si>
  <si>
    <t>가사간병방문관리지원사업</t>
  </si>
  <si>
    <t>노인돌봄바우처사업</t>
  </si>
  <si>
    <t>노인맞춤형운동처방사업</t>
  </si>
  <si>
    <t>요양급여
수입</t>
  </si>
  <si>
    <t>장기요양급여수입</t>
  </si>
  <si>
    <t>노인맞춤형운동처방서비스</t>
  </si>
  <si>
    <t>노인맞춤형이월사업비</t>
  </si>
  <si>
    <t>2017년
1차 추경(A)</t>
  </si>
  <si>
    <t>2018년(B)</t>
  </si>
  <si>
    <t>2018년 속초노인복지센터 세입·세출 예산서</t>
  </si>
  <si>
    <t>재가노인
지원사업비</t>
  </si>
  <si>
    <t>바우처
사업비</t>
  </si>
  <si>
    <t>지역사회
서비스
투자사업</t>
  </si>
  <si>
    <t>장기요양
사업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</si>
</sst>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;[Red]#,##0"/>
    <numFmt numFmtId="180" formatCode="0_);[Red]\(0\)"/>
    <numFmt numFmtId="181" formatCode="0.00_ "/>
    <numFmt numFmtId="182" formatCode="0.000_ "/>
    <numFmt numFmtId="183" formatCode="_-* #,##0.00_-;\-* #,##0.00_-;_-* &quot;-&quot;_-;_-@_-"/>
    <numFmt numFmtId="184" formatCode="#,##0_);\(#,##0\)"/>
    <numFmt numFmtId="185" formatCode="_-* #,##0.000_-;\-* #,##0.000_-;_-* &quot;-&quot;???_-;_-@_-"/>
    <numFmt numFmtId="186" formatCode="mm&quot;월&quot;\ dd&quot;일&quot;"/>
    <numFmt numFmtId="187" formatCode="0.0_ "/>
    <numFmt numFmtId="188" formatCode="0_ "/>
    <numFmt numFmtId="189" formatCode="[$-412]yyyy&quot;년&quot;\ m&quot;월&quot;\ d&quot;일&quot;\ dddd"/>
    <numFmt numFmtId="190" formatCode="[$-412]AM/PM\ h:mm:ss"/>
    <numFmt numFmtId="191" formatCode="&quot;₩&quot;#,##0_);[Red]\(&quot;₩&quot;#,##0\)"/>
    <numFmt numFmtId="192" formatCode="_-* #,##0.0_-;\-* #,##0.0_-;_-* &quot;-&quot;?_-;_-@_-"/>
    <numFmt numFmtId="193" formatCode="#,##0_ ;[Red]\-#,##0\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9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9"/>
      <color indexed="10"/>
      <name val="맑은 고딕"/>
      <family val="3"/>
    </font>
    <font>
      <b/>
      <sz val="2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9"/>
      <color rgb="FFFF0000"/>
      <name val="Calibri"/>
      <family val="3"/>
    </font>
    <font>
      <sz val="9"/>
      <name val="Cambria"/>
      <family val="3"/>
    </font>
    <font>
      <b/>
      <sz val="2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double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178" fontId="47" fillId="0" borderId="0" xfId="0" applyNumberFormat="1" applyFont="1" applyAlignment="1">
      <alignment horizontal="left" vertical="center"/>
    </xf>
    <xf numFmtId="178" fontId="47" fillId="0" borderId="0" xfId="0" applyNumberFormat="1" applyFont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176" fontId="50" fillId="0" borderId="0" xfId="0" applyNumberFormat="1" applyFont="1" applyBorder="1" applyAlignment="1">
      <alignment vertical="center"/>
    </xf>
    <xf numFmtId="178" fontId="50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178" fontId="49" fillId="0" borderId="0" xfId="0" applyNumberFormat="1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41" fontId="48" fillId="0" borderId="12" xfId="48" applyFont="1" applyBorder="1" applyAlignment="1">
      <alignment vertical="center"/>
    </xf>
    <xf numFmtId="3" fontId="51" fillId="0" borderId="13" xfId="48" applyNumberFormat="1" applyFont="1" applyBorder="1" applyAlignment="1">
      <alignment vertical="center"/>
    </xf>
    <xf numFmtId="3" fontId="51" fillId="0" borderId="12" xfId="48" applyNumberFormat="1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3" fontId="51" fillId="0" borderId="12" xfId="48" applyNumberFormat="1" applyFont="1" applyBorder="1" applyAlignment="1">
      <alignment horizontal="center" vertical="center"/>
    </xf>
    <xf numFmtId="3" fontId="51" fillId="0" borderId="12" xfId="48" applyNumberFormat="1" applyFont="1" applyBorder="1" applyAlignment="1">
      <alignment horizontal="right" vertical="center"/>
    </xf>
    <xf numFmtId="3" fontId="48" fillId="0" borderId="12" xfId="48" applyNumberFormat="1" applyFont="1" applyBorder="1" applyAlignment="1">
      <alignment horizontal="center" vertical="center" shrinkToFit="1"/>
    </xf>
    <xf numFmtId="3" fontId="48" fillId="0" borderId="12" xfId="48" applyNumberFormat="1" applyFont="1" applyBorder="1" applyAlignment="1">
      <alignment horizontal="right" vertical="center" shrinkToFit="1"/>
    </xf>
    <xf numFmtId="3" fontId="47" fillId="0" borderId="0" xfId="0" applyNumberFormat="1" applyFont="1" applyAlignment="1">
      <alignment/>
    </xf>
    <xf numFmtId="38" fontId="52" fillId="0" borderId="12" xfId="48" applyNumberFormat="1" applyFont="1" applyBorder="1" applyAlignment="1">
      <alignment horizontal="right" vertical="center"/>
    </xf>
    <xf numFmtId="38" fontId="53" fillId="0" borderId="14" xfId="48" applyNumberFormat="1" applyFont="1" applyBorder="1" applyAlignment="1">
      <alignment vertical="center"/>
    </xf>
    <xf numFmtId="38" fontId="53" fillId="0" borderId="15" xfId="48" applyNumberFormat="1" applyFont="1" applyBorder="1" applyAlignment="1">
      <alignment horizontal="right" vertical="center"/>
    </xf>
    <xf numFmtId="38" fontId="52" fillId="0" borderId="13" xfId="48" applyNumberFormat="1" applyFont="1" applyBorder="1" applyAlignment="1">
      <alignment vertical="center"/>
    </xf>
    <xf numFmtId="38" fontId="52" fillId="0" borderId="16" xfId="48" applyNumberFormat="1" applyFont="1" applyBorder="1" applyAlignment="1">
      <alignment vertical="center"/>
    </xf>
    <xf numFmtId="38" fontId="52" fillId="0" borderId="12" xfId="48" applyNumberFormat="1" applyFont="1" applyBorder="1" applyAlignment="1">
      <alignment vertical="center"/>
    </xf>
    <xf numFmtId="38" fontId="52" fillId="0" borderId="14" xfId="48" applyNumberFormat="1" applyFont="1" applyBorder="1" applyAlignment="1">
      <alignment vertical="center"/>
    </xf>
    <xf numFmtId="38" fontId="52" fillId="0" borderId="17" xfId="48" applyNumberFormat="1" applyFont="1" applyBorder="1" applyAlignment="1">
      <alignment vertical="center"/>
    </xf>
    <xf numFmtId="38" fontId="52" fillId="0" borderId="17" xfId="48" applyNumberFormat="1" applyFont="1" applyBorder="1" applyAlignment="1">
      <alignment horizontal="right" vertical="center"/>
    </xf>
    <xf numFmtId="3" fontId="48" fillId="0" borderId="12" xfId="48" applyNumberFormat="1" applyFont="1" applyBorder="1" applyAlignment="1">
      <alignment horizontal="right" vertical="center"/>
    </xf>
    <xf numFmtId="38" fontId="53" fillId="0" borderId="10" xfId="48" applyNumberFormat="1" applyFont="1" applyBorder="1" applyAlignment="1">
      <alignment horizontal="right" vertical="center"/>
    </xf>
    <xf numFmtId="3" fontId="48" fillId="0" borderId="10" xfId="48" applyNumberFormat="1" applyFont="1" applyBorder="1" applyAlignment="1">
      <alignment vertical="center"/>
    </xf>
    <xf numFmtId="38" fontId="53" fillId="0" borderId="10" xfId="48" applyNumberFormat="1" applyFont="1" applyBorder="1" applyAlignment="1">
      <alignment vertical="center"/>
    </xf>
    <xf numFmtId="38" fontId="53" fillId="0" borderId="18" xfId="48" applyNumberFormat="1" applyFont="1" applyBorder="1" applyAlignment="1">
      <alignment vertical="center"/>
    </xf>
    <xf numFmtId="3" fontId="48" fillId="0" borderId="12" xfId="48" applyNumberFormat="1" applyFont="1" applyBorder="1" applyAlignment="1">
      <alignment vertical="center"/>
    </xf>
    <xf numFmtId="38" fontId="53" fillId="0" borderId="14" xfId="48" applyNumberFormat="1" applyFont="1" applyBorder="1" applyAlignment="1">
      <alignment horizontal="right" vertical="center"/>
    </xf>
    <xf numFmtId="38" fontId="53" fillId="0" borderId="12" xfId="48" applyNumberFormat="1" applyFont="1" applyBorder="1" applyAlignment="1">
      <alignment vertical="center"/>
    </xf>
    <xf numFmtId="38" fontId="53" fillId="0" borderId="12" xfId="48" applyNumberFormat="1" applyFont="1" applyBorder="1" applyAlignment="1">
      <alignment horizontal="right" vertical="center"/>
    </xf>
    <xf numFmtId="3" fontId="48" fillId="0" borderId="12" xfId="48" applyNumberFormat="1" applyFont="1" applyBorder="1" applyAlignment="1">
      <alignment horizontal="center" vertical="center" wrapText="1"/>
    </xf>
    <xf numFmtId="38" fontId="53" fillId="0" borderId="17" xfId="48" applyNumberFormat="1" applyFont="1" applyBorder="1" applyAlignment="1">
      <alignment horizontal="right" vertical="center"/>
    </xf>
    <xf numFmtId="3" fontId="48" fillId="0" borderId="15" xfId="48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 shrinkToFit="1"/>
    </xf>
    <xf numFmtId="0" fontId="47" fillId="0" borderId="11" xfId="0" applyFont="1" applyBorder="1" applyAlignment="1">
      <alignment/>
    </xf>
    <xf numFmtId="176" fontId="51" fillId="2" borderId="19" xfId="0" applyNumberFormat="1" applyFont="1" applyFill="1" applyBorder="1" applyAlignment="1">
      <alignment horizontal="center" vertical="center"/>
    </xf>
    <xf numFmtId="178" fontId="51" fillId="2" borderId="20" xfId="0" applyNumberFormat="1" applyFont="1" applyFill="1" applyBorder="1" applyAlignment="1">
      <alignment horizontal="center" vertical="center"/>
    </xf>
    <xf numFmtId="3" fontId="51" fillId="0" borderId="21" xfId="48" applyNumberFormat="1" applyFont="1" applyBorder="1" applyAlignment="1">
      <alignment horizontal="right" vertical="center"/>
    </xf>
    <xf numFmtId="38" fontId="52" fillId="0" borderId="21" xfId="48" applyNumberFormat="1" applyFont="1" applyBorder="1" applyAlignment="1">
      <alignment horizontal="right" vertical="center"/>
    </xf>
    <xf numFmtId="3" fontId="48" fillId="0" borderId="11" xfId="48" applyNumberFormat="1" applyFont="1" applyBorder="1" applyAlignment="1">
      <alignment horizontal="right" vertical="center"/>
    </xf>
    <xf numFmtId="38" fontId="53" fillId="0" borderId="11" xfId="48" applyNumberFormat="1" applyFont="1" applyBorder="1" applyAlignment="1">
      <alignment horizontal="right" vertical="center"/>
    </xf>
    <xf numFmtId="3" fontId="48" fillId="0" borderId="22" xfId="48" applyNumberFormat="1" applyFont="1" applyBorder="1" applyAlignment="1">
      <alignment vertical="center"/>
    </xf>
    <xf numFmtId="38" fontId="53" fillId="0" borderId="22" xfId="48" applyNumberFormat="1" applyFont="1" applyBorder="1" applyAlignment="1">
      <alignment vertical="center"/>
    </xf>
    <xf numFmtId="0" fontId="48" fillId="0" borderId="22" xfId="0" applyFont="1" applyBorder="1" applyAlignment="1">
      <alignment vertical="center" shrinkToFit="1"/>
    </xf>
    <xf numFmtId="38" fontId="52" fillId="0" borderId="23" xfId="48" applyNumberFormat="1" applyFont="1" applyBorder="1" applyAlignment="1">
      <alignment vertical="center"/>
    </xf>
    <xf numFmtId="38" fontId="53" fillId="0" borderId="24" xfId="48" applyNumberFormat="1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 shrinkToFit="1"/>
    </xf>
    <xf numFmtId="38" fontId="53" fillId="0" borderId="25" xfId="48" applyNumberFormat="1" applyFont="1" applyBorder="1" applyAlignment="1">
      <alignment horizontal="right" vertical="center"/>
    </xf>
    <xf numFmtId="3" fontId="48" fillId="0" borderId="26" xfId="48" applyNumberFormat="1" applyFont="1" applyBorder="1" applyAlignment="1">
      <alignment horizontal="center" vertical="center" wrapText="1"/>
    </xf>
    <xf numFmtId="3" fontId="48" fillId="0" borderId="15" xfId="48" applyNumberFormat="1" applyFont="1" applyBorder="1" applyAlignment="1">
      <alignment horizontal="center" vertical="center" shrinkToFit="1"/>
    </xf>
    <xf numFmtId="38" fontId="53" fillId="0" borderId="27" xfId="48" applyNumberFormat="1" applyFont="1" applyBorder="1" applyAlignment="1">
      <alignment vertical="center"/>
    </xf>
    <xf numFmtId="38" fontId="53" fillId="0" borderId="28" xfId="48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176" fontId="51" fillId="0" borderId="0" xfId="0" applyNumberFormat="1" applyFont="1" applyBorder="1" applyAlignment="1">
      <alignment vertical="center" wrapText="1"/>
    </xf>
    <xf numFmtId="3" fontId="51" fillId="0" borderId="22" xfId="48" applyNumberFormat="1" applyFont="1" applyBorder="1" applyAlignment="1">
      <alignment horizontal="right" vertical="center"/>
    </xf>
    <xf numFmtId="38" fontId="52" fillId="0" borderId="22" xfId="48" applyNumberFormat="1" applyFont="1" applyBorder="1" applyAlignment="1">
      <alignment horizontal="right" vertical="center"/>
    </xf>
    <xf numFmtId="38" fontId="52" fillId="0" borderId="29" xfId="48" applyNumberFormat="1" applyFont="1" applyBorder="1" applyAlignment="1">
      <alignment horizontal="right" vertical="center"/>
    </xf>
    <xf numFmtId="3" fontId="54" fillId="0" borderId="12" xfId="48" applyNumberFormat="1" applyFont="1" applyBorder="1" applyAlignment="1">
      <alignment horizontal="right" vertical="center"/>
    </xf>
    <xf numFmtId="38" fontId="52" fillId="0" borderId="14" xfId="48" applyNumberFormat="1" applyFont="1" applyBorder="1" applyAlignment="1">
      <alignment horizontal="right" vertical="center"/>
    </xf>
    <xf numFmtId="0" fontId="47" fillId="0" borderId="3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38" fontId="53" fillId="0" borderId="18" xfId="48" applyNumberFormat="1" applyFont="1" applyBorder="1" applyAlignment="1">
      <alignment horizontal="right" vertical="center"/>
    </xf>
    <xf numFmtId="41" fontId="48" fillId="0" borderId="10" xfId="48" applyFont="1" applyBorder="1" applyAlignment="1">
      <alignment vertical="center"/>
    </xf>
    <xf numFmtId="3" fontId="48" fillId="0" borderId="10" xfId="48" applyNumberFormat="1" applyFont="1" applyBorder="1" applyAlignment="1">
      <alignment horizontal="right" vertical="center"/>
    </xf>
    <xf numFmtId="3" fontId="48" fillId="0" borderId="31" xfId="48" applyNumberFormat="1" applyFont="1" applyBorder="1" applyAlignment="1">
      <alignment horizontal="center" vertical="center"/>
    </xf>
    <xf numFmtId="3" fontId="51" fillId="0" borderId="32" xfId="48" applyNumberFormat="1" applyFont="1" applyBorder="1" applyAlignment="1">
      <alignment horizontal="center" vertical="center" wrapText="1"/>
    </xf>
    <xf numFmtId="3" fontId="51" fillId="0" borderId="22" xfId="48" applyNumberFormat="1" applyFont="1" applyBorder="1" applyAlignment="1">
      <alignment vertical="center"/>
    </xf>
    <xf numFmtId="38" fontId="52" fillId="0" borderId="22" xfId="48" applyNumberFormat="1" applyFont="1" applyBorder="1" applyAlignment="1">
      <alignment vertical="center"/>
    </xf>
    <xf numFmtId="38" fontId="52" fillId="0" borderId="29" xfId="48" applyNumberFormat="1" applyFont="1" applyBorder="1" applyAlignment="1">
      <alignment vertical="center"/>
    </xf>
    <xf numFmtId="3" fontId="48" fillId="0" borderId="33" xfId="48" applyNumberFormat="1" applyFont="1" applyBorder="1" applyAlignment="1">
      <alignment horizontal="center" vertical="center" wrapText="1"/>
    </xf>
    <xf numFmtId="3" fontId="48" fillId="0" borderId="34" xfId="48" applyNumberFormat="1" applyFont="1" applyBorder="1" applyAlignment="1">
      <alignment vertical="center"/>
    </xf>
    <xf numFmtId="38" fontId="53" fillId="0" borderId="35" xfId="48" applyNumberFormat="1" applyFont="1" applyBorder="1" applyAlignment="1">
      <alignment vertical="center"/>
    </xf>
    <xf numFmtId="38" fontId="52" fillId="0" borderId="36" xfId="48" applyNumberFormat="1" applyFont="1" applyBorder="1" applyAlignment="1">
      <alignment horizontal="right" vertical="center"/>
    </xf>
    <xf numFmtId="178" fontId="47" fillId="0" borderId="37" xfId="0" applyNumberFormat="1" applyFont="1" applyBorder="1" applyAlignment="1">
      <alignment/>
    </xf>
    <xf numFmtId="3" fontId="52" fillId="0" borderId="21" xfId="48" applyNumberFormat="1" applyFont="1" applyBorder="1" applyAlignment="1">
      <alignment horizontal="right" vertical="center"/>
    </xf>
    <xf numFmtId="3" fontId="52" fillId="0" borderId="12" xfId="48" applyNumberFormat="1" applyFont="1" applyBorder="1" applyAlignment="1">
      <alignment horizontal="right" vertical="center"/>
    </xf>
    <xf numFmtId="38" fontId="52" fillId="0" borderId="38" xfId="48" applyNumberFormat="1" applyFont="1" applyBorder="1" applyAlignment="1">
      <alignment horizontal="right" vertical="center"/>
    </xf>
    <xf numFmtId="0" fontId="48" fillId="0" borderId="15" xfId="0" applyFont="1" applyBorder="1" applyAlignment="1">
      <alignment horizontal="center" vertical="center" wrapText="1"/>
    </xf>
    <xf numFmtId="38" fontId="53" fillId="0" borderId="39" xfId="48" applyNumberFormat="1" applyFont="1" applyBorder="1" applyAlignment="1">
      <alignment horizontal="right" vertical="center"/>
    </xf>
    <xf numFmtId="3" fontId="48" fillId="0" borderId="40" xfId="48" applyNumberFormat="1" applyFont="1" applyBorder="1" applyAlignment="1">
      <alignment horizontal="center" vertical="center" wrapText="1"/>
    </xf>
    <xf numFmtId="3" fontId="48" fillId="0" borderId="10" xfId="48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3" fontId="51" fillId="0" borderId="26" xfId="48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3" fontId="51" fillId="0" borderId="12" xfId="48" applyNumberFormat="1" applyFont="1" applyBorder="1" applyAlignment="1">
      <alignment horizontal="center" vertical="center" shrinkToFit="1"/>
    </xf>
    <xf numFmtId="0" fontId="47" fillId="0" borderId="41" xfId="0" applyFont="1" applyBorder="1" applyAlignment="1">
      <alignment/>
    </xf>
    <xf numFmtId="178" fontId="47" fillId="0" borderId="41" xfId="0" applyNumberFormat="1" applyFont="1" applyBorder="1" applyAlignment="1">
      <alignment/>
    </xf>
    <xf numFmtId="38" fontId="53" fillId="0" borderId="41" xfId="48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3" fontId="48" fillId="0" borderId="12" xfId="48" applyNumberFormat="1" applyFont="1" applyBorder="1" applyAlignment="1">
      <alignment horizontal="center" vertical="center" wrapText="1"/>
    </xf>
    <xf numFmtId="3" fontId="48" fillId="0" borderId="10" xfId="48" applyNumberFormat="1" applyFont="1" applyBorder="1" applyAlignment="1">
      <alignment horizontal="center" vertical="center" wrapText="1"/>
    </xf>
    <xf numFmtId="3" fontId="48" fillId="0" borderId="11" xfId="48" applyNumberFormat="1" applyFont="1" applyBorder="1" applyAlignment="1">
      <alignment horizontal="center" vertical="center" wrapText="1"/>
    </xf>
    <xf numFmtId="3" fontId="48" fillId="0" borderId="22" xfId="48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3" fontId="48" fillId="0" borderId="30" xfId="48" applyNumberFormat="1" applyFont="1" applyBorder="1" applyAlignment="1">
      <alignment horizontal="center" vertical="center" wrapText="1"/>
    </xf>
    <xf numFmtId="3" fontId="48" fillId="0" borderId="45" xfId="48" applyNumberFormat="1" applyFont="1" applyBorder="1" applyAlignment="1">
      <alignment horizontal="center" vertical="center" wrapText="1"/>
    </xf>
    <xf numFmtId="3" fontId="48" fillId="0" borderId="46" xfId="48" applyNumberFormat="1" applyFont="1" applyBorder="1" applyAlignment="1">
      <alignment horizontal="center" vertical="center" wrapText="1"/>
    </xf>
    <xf numFmtId="3" fontId="48" fillId="0" borderId="47" xfId="48" applyNumberFormat="1" applyFont="1" applyBorder="1" applyAlignment="1">
      <alignment horizontal="center" vertical="center" wrapText="1"/>
    </xf>
    <xf numFmtId="3" fontId="51" fillId="0" borderId="48" xfId="48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3" fontId="51" fillId="0" borderId="12" xfId="48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3" fontId="51" fillId="0" borderId="50" xfId="48" applyNumberFormat="1" applyFont="1" applyBorder="1" applyAlignment="1">
      <alignment horizontal="center" vertical="center" wrapText="1"/>
    </xf>
    <xf numFmtId="3" fontId="51" fillId="0" borderId="51" xfId="48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176" fontId="51" fillId="2" borderId="50" xfId="0" applyNumberFormat="1" applyFont="1" applyFill="1" applyBorder="1" applyAlignment="1">
      <alignment horizontal="center" vertical="center"/>
    </xf>
    <xf numFmtId="176" fontId="51" fillId="2" borderId="52" xfId="0" applyNumberFormat="1" applyFont="1" applyFill="1" applyBorder="1" applyAlignment="1">
      <alignment horizontal="center" vertical="center"/>
    </xf>
    <xf numFmtId="176" fontId="51" fillId="2" borderId="21" xfId="0" applyNumberFormat="1" applyFont="1" applyFill="1" applyBorder="1" applyAlignment="1">
      <alignment horizontal="center" vertical="center" wrapText="1"/>
    </xf>
    <xf numFmtId="176" fontId="51" fillId="2" borderId="19" xfId="0" applyNumberFormat="1" applyFont="1" applyFill="1" applyBorder="1" applyAlignment="1">
      <alignment horizontal="center" vertical="center" wrapText="1"/>
    </xf>
    <xf numFmtId="3" fontId="48" fillId="0" borderId="53" xfId="48" applyNumberFormat="1" applyFont="1" applyBorder="1" applyAlignment="1">
      <alignment horizontal="center" vertical="center" wrapText="1"/>
    </xf>
    <xf numFmtId="3" fontId="48" fillId="0" borderId="54" xfId="48" applyNumberFormat="1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6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1" fillId="2" borderId="53" xfId="0" applyFont="1" applyFill="1" applyBorder="1" applyAlignment="1">
      <alignment horizontal="center" vertical="center" wrapText="1"/>
    </xf>
    <xf numFmtId="0" fontId="51" fillId="2" borderId="58" xfId="0" applyFont="1" applyFill="1" applyBorder="1" applyAlignment="1">
      <alignment horizontal="center" vertical="center" wrapText="1"/>
    </xf>
    <xf numFmtId="0" fontId="51" fillId="2" borderId="59" xfId="0" applyFont="1" applyFill="1" applyBorder="1" applyAlignment="1">
      <alignment horizontal="center" vertical="center" wrapText="1"/>
    </xf>
    <xf numFmtId="0" fontId="51" fillId="2" borderId="60" xfId="0" applyFont="1" applyFill="1" applyBorder="1" applyAlignment="1">
      <alignment horizontal="center" vertical="center" wrapText="1"/>
    </xf>
    <xf numFmtId="0" fontId="51" fillId="2" borderId="61" xfId="0" applyFont="1" applyFill="1" applyBorder="1" applyAlignment="1">
      <alignment horizontal="center" vertical="center" wrapText="1"/>
    </xf>
    <xf numFmtId="0" fontId="51" fillId="2" borderId="62" xfId="0" applyFont="1" applyFill="1" applyBorder="1" applyAlignment="1">
      <alignment horizontal="center" vertical="center" wrapText="1"/>
    </xf>
    <xf numFmtId="0" fontId="51" fillId="2" borderId="55" xfId="0" applyFont="1" applyFill="1" applyBorder="1" applyAlignment="1">
      <alignment horizontal="center" vertical="center"/>
    </xf>
    <xf numFmtId="0" fontId="51" fillId="2" borderId="56" xfId="0" applyFont="1" applyFill="1" applyBorder="1" applyAlignment="1">
      <alignment horizontal="center" vertical="center"/>
    </xf>
    <xf numFmtId="0" fontId="51" fillId="2" borderId="63" xfId="0" applyFont="1" applyFill="1" applyBorder="1" applyAlignment="1">
      <alignment horizontal="center" vertical="center"/>
    </xf>
    <xf numFmtId="0" fontId="51" fillId="2" borderId="64" xfId="0" applyFont="1" applyFill="1" applyBorder="1" applyAlignment="1">
      <alignment horizontal="center" vertical="center"/>
    </xf>
    <xf numFmtId="0" fontId="51" fillId="2" borderId="5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51" fillId="2" borderId="21" xfId="0" applyFont="1" applyFill="1" applyBorder="1" applyAlignment="1">
      <alignment horizontal="center" vertical="center" wrapText="1"/>
    </xf>
    <xf numFmtId="0" fontId="51" fillId="2" borderId="19" xfId="0" applyFont="1" applyFill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3" fontId="51" fillId="0" borderId="67" xfId="48" applyNumberFormat="1" applyFont="1" applyBorder="1" applyAlignment="1">
      <alignment horizontal="center" vertical="center" wrapText="1"/>
    </xf>
    <xf numFmtId="3" fontId="51" fillId="0" borderId="13" xfId="48" applyNumberFormat="1" applyFont="1" applyBorder="1" applyAlignment="1">
      <alignment horizontal="center" vertical="center" wrapText="1"/>
    </xf>
    <xf numFmtId="176" fontId="51" fillId="2" borderId="21" xfId="0" applyNumberFormat="1" applyFont="1" applyFill="1" applyBorder="1" applyAlignment="1">
      <alignment horizontal="center" vertical="center"/>
    </xf>
    <xf numFmtId="0" fontId="48" fillId="0" borderId="68" xfId="0" applyFont="1" applyBorder="1" applyAlignment="1">
      <alignment horizontal="center" vertical="center" wrapText="1"/>
    </xf>
    <xf numFmtId="3" fontId="51" fillId="0" borderId="33" xfId="48" applyNumberFormat="1" applyFont="1" applyBorder="1" applyAlignment="1">
      <alignment horizontal="center" vertical="center" wrapText="1"/>
    </xf>
    <xf numFmtId="3" fontId="51" fillId="0" borderId="26" xfId="48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3" fontId="48" fillId="0" borderId="70" xfId="48" applyNumberFormat="1" applyFont="1" applyBorder="1" applyAlignment="1">
      <alignment horizontal="center" vertical="center"/>
    </xf>
    <xf numFmtId="3" fontId="48" fillId="0" borderId="26" xfId="48" applyNumberFormat="1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Normal="110" zoomScaleSheetLayoutView="100" zoomScalePageLayoutView="0" workbookViewId="0" topLeftCell="A1">
      <selection activeCell="L20" sqref="L20"/>
    </sheetView>
  </sheetViews>
  <sheetFormatPr defaultColWidth="8.88671875" defaultRowHeight="13.5"/>
  <cols>
    <col min="1" max="1" width="7.88671875" style="1" customWidth="1"/>
    <col min="2" max="2" width="8.6640625" style="1" customWidth="1"/>
    <col min="3" max="3" width="16.77734375" style="1" bestFit="1" customWidth="1"/>
    <col min="4" max="5" width="9.77734375" style="1" customWidth="1"/>
    <col min="6" max="6" width="9.21484375" style="1" customWidth="1"/>
    <col min="7" max="7" width="8.21484375" style="1" customWidth="1"/>
    <col min="8" max="8" width="7.4453125" style="1" customWidth="1"/>
    <col min="9" max="9" width="8.3359375" style="1" customWidth="1"/>
    <col min="10" max="10" width="11.5546875" style="1" customWidth="1"/>
    <col min="11" max="12" width="9.77734375" style="1" customWidth="1"/>
    <col min="13" max="13" width="9.21484375" style="1" customWidth="1"/>
    <col min="14" max="14" width="8.21484375" style="5" customWidth="1"/>
    <col min="15" max="16384" width="8.88671875" style="1" customWidth="1"/>
  </cols>
  <sheetData>
    <row r="1" spans="3:14" ht="50.25" customHeight="1" thickBot="1">
      <c r="C1" s="138" t="s">
        <v>78</v>
      </c>
      <c r="D1" s="139"/>
      <c r="E1" s="139"/>
      <c r="F1" s="139"/>
      <c r="G1" s="139"/>
      <c r="H1" s="139"/>
      <c r="I1" s="139"/>
      <c r="J1" s="139"/>
      <c r="K1" s="139"/>
      <c r="L1" s="140"/>
      <c r="N1" s="4"/>
    </row>
    <row r="2" ht="11.25" customHeight="1"/>
    <row r="3" spans="1:14" ht="22.5" customHeight="1" thickBot="1">
      <c r="A3" s="141" t="s">
        <v>5</v>
      </c>
      <c r="B3" s="141"/>
      <c r="C3" s="141"/>
      <c r="M3" s="153" t="s">
        <v>6</v>
      </c>
      <c r="N3" s="153"/>
    </row>
    <row r="4" spans="1:14" ht="22.5" customHeight="1" thickBot="1">
      <c r="A4" s="148" t="s">
        <v>7</v>
      </c>
      <c r="B4" s="149"/>
      <c r="C4" s="149"/>
      <c r="D4" s="149"/>
      <c r="E4" s="149"/>
      <c r="F4" s="149"/>
      <c r="G4" s="150"/>
      <c r="H4" s="151" t="s">
        <v>8</v>
      </c>
      <c r="I4" s="149"/>
      <c r="J4" s="149"/>
      <c r="K4" s="149"/>
      <c r="L4" s="149"/>
      <c r="M4" s="149"/>
      <c r="N4" s="152"/>
    </row>
    <row r="5" spans="1:14" ht="22.5" customHeight="1">
      <c r="A5" s="146" t="s">
        <v>9</v>
      </c>
      <c r="B5" s="154" t="s">
        <v>10</v>
      </c>
      <c r="C5" s="154" t="s">
        <v>11</v>
      </c>
      <c r="D5" s="134" t="s">
        <v>76</v>
      </c>
      <c r="E5" s="134" t="s">
        <v>77</v>
      </c>
      <c r="F5" s="161" t="s">
        <v>12</v>
      </c>
      <c r="G5" s="161"/>
      <c r="H5" s="142" t="s">
        <v>9</v>
      </c>
      <c r="I5" s="144" t="s">
        <v>10</v>
      </c>
      <c r="J5" s="144" t="s">
        <v>11</v>
      </c>
      <c r="K5" s="134" t="s">
        <v>76</v>
      </c>
      <c r="L5" s="134" t="s">
        <v>77</v>
      </c>
      <c r="M5" s="132" t="s">
        <v>12</v>
      </c>
      <c r="N5" s="133"/>
    </row>
    <row r="6" spans="1:14" ht="22.5" customHeight="1" thickBot="1">
      <c r="A6" s="147"/>
      <c r="B6" s="155"/>
      <c r="C6" s="155"/>
      <c r="D6" s="135"/>
      <c r="E6" s="135"/>
      <c r="F6" s="46" t="s">
        <v>13</v>
      </c>
      <c r="G6" s="46" t="s">
        <v>14</v>
      </c>
      <c r="H6" s="143"/>
      <c r="I6" s="145"/>
      <c r="J6" s="145"/>
      <c r="K6" s="135"/>
      <c r="L6" s="135"/>
      <c r="M6" s="46" t="s">
        <v>13</v>
      </c>
      <c r="N6" s="47" t="s">
        <v>14</v>
      </c>
    </row>
    <row r="7" spans="1:14" ht="22.5" customHeight="1" thickTop="1">
      <c r="A7" s="156" t="s">
        <v>15</v>
      </c>
      <c r="B7" s="157"/>
      <c r="C7" s="158"/>
      <c r="D7" s="15">
        <f>D8+D18+D26+D30+D34+D23+1</f>
        <v>920260</v>
      </c>
      <c r="E7" s="15">
        <f>E8+E18+E26+E30+E34+E23-1</f>
        <v>827442</v>
      </c>
      <c r="F7" s="26">
        <f>(E7-D7)</f>
        <v>-92818</v>
      </c>
      <c r="G7" s="55">
        <f>(E7-D7)/D7*100</f>
        <v>-10.086062634472865</v>
      </c>
      <c r="H7" s="159" t="s">
        <v>16</v>
      </c>
      <c r="I7" s="160"/>
      <c r="J7" s="160"/>
      <c r="K7" s="15">
        <f>SUM(K8+K31+K45+K26+K43)-2</f>
        <v>920260</v>
      </c>
      <c r="L7" s="15">
        <f>L8+L31+L45+L26+L43+1</f>
        <v>827442</v>
      </c>
      <c r="M7" s="26">
        <f aca="true" t="shared" si="0" ref="M7:M16">(L7-K7)</f>
        <v>-92818</v>
      </c>
      <c r="N7" s="27">
        <f>(L7-K7)/K7*100</f>
        <v>-10.086062634472865</v>
      </c>
    </row>
    <row r="8" spans="1:14" ht="22.5" customHeight="1">
      <c r="A8" s="162" t="s">
        <v>17</v>
      </c>
      <c r="B8" s="122" t="s">
        <v>18</v>
      </c>
      <c r="C8" s="122"/>
      <c r="D8" s="16">
        <f>D9+D11</f>
        <v>134200</v>
      </c>
      <c r="E8" s="16">
        <f>E9+E11</f>
        <v>125635</v>
      </c>
      <c r="F8" s="28">
        <f>(E8-D8)</f>
        <v>-8565</v>
      </c>
      <c r="G8" s="30">
        <f aca="true" t="shared" si="1" ref="G8:G41">(E8-D8)/D8*100</f>
        <v>-6.3822652757078995</v>
      </c>
      <c r="H8" s="117" t="s">
        <v>19</v>
      </c>
      <c r="I8" s="163" t="s">
        <v>18</v>
      </c>
      <c r="J8" s="164"/>
      <c r="K8" s="16">
        <f>K9+K16+K20</f>
        <v>210839</v>
      </c>
      <c r="L8" s="16">
        <f>L9+L16+L20</f>
        <v>179246</v>
      </c>
      <c r="M8" s="28">
        <f t="shared" si="0"/>
        <v>-31593</v>
      </c>
      <c r="N8" s="29">
        <f aca="true" t="shared" si="2" ref="N8:N42">(L8-K8)/K8*100</f>
        <v>-14.984419391099369</v>
      </c>
    </row>
    <row r="9" spans="1:16" ht="22.5" customHeight="1">
      <c r="A9" s="162"/>
      <c r="B9" s="128" t="s">
        <v>20</v>
      </c>
      <c r="C9" s="17" t="s">
        <v>21</v>
      </c>
      <c r="D9" s="16">
        <f>D10</f>
        <v>100000</v>
      </c>
      <c r="E9" s="16">
        <f>E10</f>
        <v>100000</v>
      </c>
      <c r="F9" s="28">
        <f>(E9-D9)</f>
        <v>0</v>
      </c>
      <c r="G9" s="30">
        <f t="shared" si="1"/>
        <v>0</v>
      </c>
      <c r="H9" s="118"/>
      <c r="I9" s="109" t="s">
        <v>22</v>
      </c>
      <c r="J9" s="18" t="s">
        <v>21</v>
      </c>
      <c r="K9" s="16">
        <f>SUM(K10:K15)-1</f>
        <v>189943</v>
      </c>
      <c r="L9" s="16">
        <f>SUM(L10:L15)</f>
        <v>164849</v>
      </c>
      <c r="M9" s="28">
        <f t="shared" si="0"/>
        <v>-25094</v>
      </c>
      <c r="N9" s="29">
        <f t="shared" si="2"/>
        <v>-13.211331820598812</v>
      </c>
      <c r="P9" s="22"/>
    </row>
    <row r="10" spans="1:14" ht="22.5" customHeight="1">
      <c r="A10" s="162"/>
      <c r="B10" s="128"/>
      <c r="C10" s="95" t="s">
        <v>23</v>
      </c>
      <c r="D10" s="34">
        <v>100000</v>
      </c>
      <c r="E10" s="34">
        <v>100000</v>
      </c>
      <c r="F10" s="35">
        <f>(E10-D10)</f>
        <v>0</v>
      </c>
      <c r="G10" s="36">
        <f t="shared" si="1"/>
        <v>0</v>
      </c>
      <c r="H10" s="118"/>
      <c r="I10" s="110"/>
      <c r="J10" s="41" t="s">
        <v>24</v>
      </c>
      <c r="K10" s="37">
        <v>107574</v>
      </c>
      <c r="L10" s="37">
        <v>101313</v>
      </c>
      <c r="M10" s="39">
        <f>(L10-K10)</f>
        <v>-6261</v>
      </c>
      <c r="N10" s="24">
        <f t="shared" si="2"/>
        <v>-5.820179597300463</v>
      </c>
    </row>
    <row r="11" spans="1:14" ht="22.5" customHeight="1">
      <c r="A11" s="162"/>
      <c r="B11" s="128" t="s">
        <v>25</v>
      </c>
      <c r="C11" s="96" t="s">
        <v>21</v>
      </c>
      <c r="D11" s="16">
        <f>SUM(D12:D14)</f>
        <v>34200</v>
      </c>
      <c r="E11" s="16">
        <f>SUM(E12:E14)</f>
        <v>25635</v>
      </c>
      <c r="F11" s="28">
        <f>E11-D11</f>
        <v>-8565</v>
      </c>
      <c r="G11" s="30">
        <f t="shared" si="1"/>
        <v>-25.04385964912281</v>
      </c>
      <c r="H11" s="118"/>
      <c r="I11" s="110"/>
      <c r="J11" s="41" t="s">
        <v>42</v>
      </c>
      <c r="K11" s="37">
        <v>23197</v>
      </c>
      <c r="L11" s="37">
        <v>16524</v>
      </c>
      <c r="M11" s="39">
        <f>L11-K11</f>
        <v>-6673</v>
      </c>
      <c r="N11" s="24">
        <f t="shared" si="2"/>
        <v>-28.766650860025006</v>
      </c>
    </row>
    <row r="12" spans="1:14" ht="24">
      <c r="A12" s="162"/>
      <c r="B12" s="128"/>
      <c r="C12" s="92" t="s">
        <v>0</v>
      </c>
      <c r="D12" s="34">
        <v>34200</v>
      </c>
      <c r="E12" s="34">
        <v>25635</v>
      </c>
      <c r="F12" s="33">
        <f>E12-D12</f>
        <v>-8565</v>
      </c>
      <c r="G12" s="36">
        <f t="shared" si="1"/>
        <v>-25.04385964912281</v>
      </c>
      <c r="H12" s="118"/>
      <c r="I12" s="110"/>
      <c r="J12" s="41" t="s">
        <v>44</v>
      </c>
      <c r="K12" s="37">
        <v>10978</v>
      </c>
      <c r="L12" s="37">
        <v>9765</v>
      </c>
      <c r="M12" s="39">
        <f>(L12-K12)</f>
        <v>-1213</v>
      </c>
      <c r="N12" s="24">
        <f t="shared" si="2"/>
        <v>-11.049371470213154</v>
      </c>
    </row>
    <row r="13" spans="1:14" ht="22.5" customHeight="1">
      <c r="A13" s="162"/>
      <c r="B13" s="128"/>
      <c r="C13" s="2" t="s">
        <v>59</v>
      </c>
      <c r="D13" s="34">
        <v>0</v>
      </c>
      <c r="E13" s="34">
        <v>0</v>
      </c>
      <c r="F13" s="33">
        <f>E13-D13</f>
        <v>0</v>
      </c>
      <c r="G13" s="36">
        <v>0</v>
      </c>
      <c r="H13" s="118"/>
      <c r="I13" s="110"/>
      <c r="J13" s="41" t="s">
        <v>55</v>
      </c>
      <c r="K13" s="37">
        <v>12625</v>
      </c>
      <c r="L13" s="37">
        <v>11592</v>
      </c>
      <c r="M13" s="39">
        <f t="shared" si="0"/>
        <v>-1033</v>
      </c>
      <c r="N13" s="24">
        <f t="shared" si="2"/>
        <v>-8.182178217821782</v>
      </c>
    </row>
    <row r="14" spans="1:14" ht="22.5" customHeight="1">
      <c r="A14" s="162"/>
      <c r="B14" s="128"/>
      <c r="C14" s="54"/>
      <c r="D14" s="52"/>
      <c r="E14" s="52"/>
      <c r="F14" s="53"/>
      <c r="G14" s="56"/>
      <c r="H14" s="118"/>
      <c r="I14" s="110"/>
      <c r="J14" s="41" t="s">
        <v>0</v>
      </c>
      <c r="K14" s="37">
        <v>34200</v>
      </c>
      <c r="L14" s="37">
        <v>25635</v>
      </c>
      <c r="M14" s="39">
        <f t="shared" si="0"/>
        <v>-8565</v>
      </c>
      <c r="N14" s="24">
        <f t="shared" si="2"/>
        <v>-25.04385964912281</v>
      </c>
    </row>
    <row r="15" spans="1:14" ht="22.5" customHeight="1">
      <c r="A15" s="105" t="s">
        <v>26</v>
      </c>
      <c r="B15" s="130" t="s">
        <v>18</v>
      </c>
      <c r="C15" s="131"/>
      <c r="D15" s="16">
        <f>D16</f>
        <v>0</v>
      </c>
      <c r="E15" s="16">
        <f>E16</f>
        <v>0</v>
      </c>
      <c r="F15" s="28">
        <f>E15-D15</f>
        <v>0</v>
      </c>
      <c r="G15" s="30">
        <v>0</v>
      </c>
      <c r="H15" s="118"/>
      <c r="I15" s="111"/>
      <c r="J15" s="91" t="s">
        <v>1</v>
      </c>
      <c r="K15" s="34">
        <v>1370</v>
      </c>
      <c r="L15" s="34">
        <v>20</v>
      </c>
      <c r="M15" s="35">
        <f t="shared" si="0"/>
        <v>-1350</v>
      </c>
      <c r="N15" s="61">
        <f t="shared" si="2"/>
        <v>-98.54014598540147</v>
      </c>
    </row>
    <row r="16" spans="1:14" ht="22.5" customHeight="1">
      <c r="A16" s="106"/>
      <c r="B16" s="128" t="s">
        <v>26</v>
      </c>
      <c r="C16" s="96" t="s">
        <v>21</v>
      </c>
      <c r="D16" s="16">
        <f>D17</f>
        <v>0</v>
      </c>
      <c r="E16" s="16">
        <f>E17</f>
        <v>0</v>
      </c>
      <c r="F16" s="28">
        <f>E16-D16</f>
        <v>0</v>
      </c>
      <c r="G16" s="30">
        <v>0</v>
      </c>
      <c r="H16" s="118"/>
      <c r="I16" s="109" t="s">
        <v>30</v>
      </c>
      <c r="J16" s="94" t="s">
        <v>21</v>
      </c>
      <c r="K16" s="16">
        <f>SUM(K17:K19)</f>
        <v>7200</v>
      </c>
      <c r="L16" s="16">
        <f>SUM(L17:L19)</f>
        <v>1800</v>
      </c>
      <c r="M16" s="28">
        <f t="shared" si="0"/>
        <v>-5400</v>
      </c>
      <c r="N16" s="29">
        <f t="shared" si="2"/>
        <v>-75</v>
      </c>
    </row>
    <row r="17" spans="1:14" ht="22.5" customHeight="1">
      <c r="A17" s="106"/>
      <c r="B17" s="128"/>
      <c r="C17" s="92" t="s">
        <v>27</v>
      </c>
      <c r="D17" s="34">
        <v>0</v>
      </c>
      <c r="E17" s="34">
        <v>0</v>
      </c>
      <c r="F17" s="35">
        <f>E17-D17</f>
        <v>0</v>
      </c>
      <c r="G17" s="36">
        <v>0</v>
      </c>
      <c r="H17" s="118"/>
      <c r="I17" s="110"/>
      <c r="J17" s="59" t="s">
        <v>45</v>
      </c>
      <c r="K17" s="37">
        <v>2400</v>
      </c>
      <c r="L17" s="37">
        <v>1200</v>
      </c>
      <c r="M17" s="39">
        <f>L17-K17</f>
        <v>-1200</v>
      </c>
      <c r="N17" s="24">
        <f t="shared" si="2"/>
        <v>-50</v>
      </c>
    </row>
    <row r="18" spans="1:14" ht="22.5" customHeight="1">
      <c r="A18" s="105" t="s">
        <v>28</v>
      </c>
      <c r="B18" s="130" t="s">
        <v>18</v>
      </c>
      <c r="C18" s="131"/>
      <c r="D18" s="16">
        <f>D19</f>
        <v>218366</v>
      </c>
      <c r="E18" s="16">
        <f>E19</f>
        <v>196701</v>
      </c>
      <c r="F18" s="28">
        <f>E18-D18</f>
        <v>-21665</v>
      </c>
      <c r="G18" s="30">
        <f t="shared" si="1"/>
        <v>-9.921416337708251</v>
      </c>
      <c r="H18" s="118"/>
      <c r="I18" s="110"/>
      <c r="J18" s="59" t="s">
        <v>43</v>
      </c>
      <c r="K18" s="37">
        <v>3600</v>
      </c>
      <c r="L18" s="37">
        <v>0</v>
      </c>
      <c r="M18" s="39">
        <f>L18-K18</f>
        <v>-3600</v>
      </c>
      <c r="N18" s="24">
        <f t="shared" si="2"/>
        <v>-100</v>
      </c>
    </row>
    <row r="19" spans="1:14" ht="22.5" customHeight="1">
      <c r="A19" s="106"/>
      <c r="B19" s="169" t="s">
        <v>28</v>
      </c>
      <c r="C19" s="96" t="s">
        <v>29</v>
      </c>
      <c r="D19" s="16">
        <f>SUM(D20:D22)</f>
        <v>218366</v>
      </c>
      <c r="E19" s="16">
        <f>SUM(E20:E22)+1</f>
        <v>196701</v>
      </c>
      <c r="F19" s="28">
        <f>(E19-D19)</f>
        <v>-21665</v>
      </c>
      <c r="G19" s="30">
        <f t="shared" si="1"/>
        <v>-9.921416337708251</v>
      </c>
      <c r="H19" s="118"/>
      <c r="I19" s="111"/>
      <c r="J19" s="80" t="s">
        <v>46</v>
      </c>
      <c r="K19" s="37">
        <v>1200</v>
      </c>
      <c r="L19" s="81">
        <v>600</v>
      </c>
      <c r="M19" s="39">
        <f>L19-K19</f>
        <v>-600</v>
      </c>
      <c r="N19" s="82">
        <f t="shared" si="2"/>
        <v>-50</v>
      </c>
    </row>
    <row r="20" spans="1:14" ht="22.5" customHeight="1">
      <c r="A20" s="106"/>
      <c r="B20" s="170"/>
      <c r="C20" s="44" t="s">
        <v>69</v>
      </c>
      <c r="D20" s="32">
        <v>45444</v>
      </c>
      <c r="E20" s="32">
        <v>42671</v>
      </c>
      <c r="F20" s="40">
        <f>E20-D20</f>
        <v>-2773</v>
      </c>
      <c r="G20" s="42">
        <f t="shared" si="1"/>
        <v>-6.102015667634891</v>
      </c>
      <c r="H20" s="118"/>
      <c r="I20" s="109" t="s">
        <v>32</v>
      </c>
      <c r="J20" s="76" t="s">
        <v>21</v>
      </c>
      <c r="K20" s="77">
        <f>SUM(K21:K25)</f>
        <v>13696</v>
      </c>
      <c r="L20" s="77">
        <f>SUM(L21:L25)</f>
        <v>12597</v>
      </c>
      <c r="M20" s="78">
        <f>(L20-K20)</f>
        <v>-1099</v>
      </c>
      <c r="N20" s="79">
        <f t="shared" si="2"/>
        <v>-8.024240654205608</v>
      </c>
    </row>
    <row r="21" spans="1:14" ht="22.5" customHeight="1">
      <c r="A21" s="106"/>
      <c r="B21" s="170"/>
      <c r="C21" s="44" t="s">
        <v>70</v>
      </c>
      <c r="D21" s="32">
        <v>158986</v>
      </c>
      <c r="E21" s="32">
        <v>139880</v>
      </c>
      <c r="F21" s="40">
        <f>E21-D21</f>
        <v>-19106</v>
      </c>
      <c r="G21" s="42">
        <f t="shared" si="1"/>
        <v>-12.017410338017184</v>
      </c>
      <c r="H21" s="118"/>
      <c r="I21" s="110"/>
      <c r="J21" s="59" t="s">
        <v>2</v>
      </c>
      <c r="K21" s="37">
        <v>1431</v>
      </c>
      <c r="L21" s="37">
        <v>1200</v>
      </c>
      <c r="M21" s="39">
        <f>(L21-K21)</f>
        <v>-231</v>
      </c>
      <c r="N21" s="24">
        <f t="shared" si="2"/>
        <v>-16.142557651991616</v>
      </c>
    </row>
    <row r="22" spans="1:14" ht="22.5" customHeight="1">
      <c r="A22" s="106"/>
      <c r="B22" s="170"/>
      <c r="C22" s="2" t="s">
        <v>71</v>
      </c>
      <c r="D22" s="74">
        <v>13936</v>
      </c>
      <c r="E22" s="74">
        <v>14149</v>
      </c>
      <c r="F22" s="33">
        <f>E22-D22</f>
        <v>213</v>
      </c>
      <c r="G22" s="72">
        <v>100</v>
      </c>
      <c r="H22" s="118"/>
      <c r="I22" s="110"/>
      <c r="J22" s="59" t="s">
        <v>3</v>
      </c>
      <c r="K22" s="37">
        <v>3979</v>
      </c>
      <c r="L22" s="37">
        <v>4469</v>
      </c>
      <c r="M22" s="39">
        <f>(L22-K22)</f>
        <v>490</v>
      </c>
      <c r="N22" s="24">
        <f t="shared" si="2"/>
        <v>12.314651922593617</v>
      </c>
    </row>
    <row r="23" spans="1:14" ht="22.5" customHeight="1">
      <c r="A23" s="105" t="s">
        <v>72</v>
      </c>
      <c r="B23" s="130" t="s">
        <v>18</v>
      </c>
      <c r="C23" s="131"/>
      <c r="D23" s="19">
        <f>D24</f>
        <v>488962</v>
      </c>
      <c r="E23" s="19">
        <f>E24</f>
        <v>441316</v>
      </c>
      <c r="F23" s="23">
        <f>E23-D23</f>
        <v>-47646</v>
      </c>
      <c r="G23" s="31">
        <f>(E23-D23)/D23*100</f>
        <v>-9.744315509180671</v>
      </c>
      <c r="H23" s="118"/>
      <c r="I23" s="110"/>
      <c r="J23" s="59" t="s">
        <v>4</v>
      </c>
      <c r="K23" s="37">
        <v>2151</v>
      </c>
      <c r="L23" s="37">
        <v>2148</v>
      </c>
      <c r="M23" s="39">
        <f>L23-K23</f>
        <v>-3</v>
      </c>
      <c r="N23" s="24">
        <f>(L23-K23)/K23*100</f>
        <v>-0.1394700139470014</v>
      </c>
    </row>
    <row r="24" spans="1:14" ht="22.5" customHeight="1">
      <c r="A24" s="106"/>
      <c r="B24" s="102" t="s">
        <v>72</v>
      </c>
      <c r="C24" s="96" t="s">
        <v>29</v>
      </c>
      <c r="D24" s="19">
        <f>SUM(D25:D25)</f>
        <v>488962</v>
      </c>
      <c r="E24" s="19">
        <f>SUM(E25:E25)</f>
        <v>441316</v>
      </c>
      <c r="F24" s="23">
        <f>(E24-D24)</f>
        <v>-47646</v>
      </c>
      <c r="G24" s="31">
        <f>(E24-D24)/D24*100</f>
        <v>-9.744315509180671</v>
      </c>
      <c r="H24" s="118"/>
      <c r="I24" s="110"/>
      <c r="J24" s="75" t="s">
        <v>35</v>
      </c>
      <c r="K24" s="50">
        <v>3705</v>
      </c>
      <c r="L24" s="50">
        <v>2330</v>
      </c>
      <c r="M24" s="51">
        <f>(L24-K24)</f>
        <v>-1375</v>
      </c>
      <c r="N24" s="58">
        <f>(L24-K24)/K24*100</f>
        <v>-37.11201079622132</v>
      </c>
    </row>
    <row r="25" spans="1:14" ht="22.5" customHeight="1" thickBot="1">
      <c r="A25" s="107"/>
      <c r="B25" s="104"/>
      <c r="C25" s="88" t="s">
        <v>73</v>
      </c>
      <c r="D25" s="43">
        <v>488962</v>
      </c>
      <c r="E25" s="43">
        <v>441316</v>
      </c>
      <c r="F25" s="25">
        <f>E25-D25</f>
        <v>-47646</v>
      </c>
      <c r="G25" s="89">
        <f>(E25-D25)/D25*100</f>
        <v>-9.744315509180671</v>
      </c>
      <c r="H25" s="119"/>
      <c r="I25" s="116"/>
      <c r="J25" s="90" t="s">
        <v>36</v>
      </c>
      <c r="K25" s="43">
        <v>2430</v>
      </c>
      <c r="L25" s="43">
        <v>2450</v>
      </c>
      <c r="M25" s="25">
        <f>L25-K25</f>
        <v>20</v>
      </c>
      <c r="N25" s="62">
        <f>(L25-K25)/K25*100</f>
        <v>0.823045267489712</v>
      </c>
    </row>
    <row r="26" spans="1:14" ht="22.5" customHeight="1">
      <c r="A26" s="171" t="s">
        <v>31</v>
      </c>
      <c r="B26" s="172" t="s">
        <v>18</v>
      </c>
      <c r="C26" s="173"/>
      <c r="D26" s="48">
        <f>D27</f>
        <v>6143</v>
      </c>
      <c r="E26" s="48">
        <f>E27</f>
        <v>6178</v>
      </c>
      <c r="F26" s="49">
        <f>E26-D26</f>
        <v>35</v>
      </c>
      <c r="G26" s="87">
        <f t="shared" si="1"/>
        <v>0.5697541917629823</v>
      </c>
      <c r="H26" s="136" t="s">
        <v>61</v>
      </c>
      <c r="I26" s="126" t="s">
        <v>18</v>
      </c>
      <c r="J26" s="127"/>
      <c r="K26" s="48">
        <f>K27</f>
        <v>0</v>
      </c>
      <c r="L26" s="48">
        <f>L27</f>
        <v>1500</v>
      </c>
      <c r="M26" s="85">
        <f>M27</f>
        <v>1500</v>
      </c>
      <c r="N26" s="83">
        <v>0</v>
      </c>
    </row>
    <row r="27" spans="1:14" ht="22.5" customHeight="1">
      <c r="A27" s="106"/>
      <c r="B27" s="102" t="s">
        <v>31</v>
      </c>
      <c r="C27" s="96" t="s">
        <v>29</v>
      </c>
      <c r="D27" s="19">
        <f>SUM(D28:D29)</f>
        <v>6143</v>
      </c>
      <c r="E27" s="19">
        <f>SUM(E28:E29)</f>
        <v>6178</v>
      </c>
      <c r="F27" s="23">
        <f>(E27-D27)</f>
        <v>35</v>
      </c>
      <c r="G27" s="31">
        <f>(E27-D27)/D27*100</f>
        <v>0.5697541917629823</v>
      </c>
      <c r="H27" s="118"/>
      <c r="I27" s="109" t="s">
        <v>62</v>
      </c>
      <c r="J27" s="18" t="s">
        <v>21</v>
      </c>
      <c r="K27" s="19">
        <f>SUM(K28:K30)</f>
        <v>0</v>
      </c>
      <c r="L27" s="19">
        <f>SUM(L28:L30)</f>
        <v>1500</v>
      </c>
      <c r="M27" s="86">
        <f>SUM(M28:M30)</f>
        <v>1500</v>
      </c>
      <c r="N27" s="69">
        <v>0</v>
      </c>
    </row>
    <row r="28" spans="1:14" ht="22.5" customHeight="1">
      <c r="A28" s="106"/>
      <c r="B28" s="103"/>
      <c r="C28" s="95" t="s">
        <v>47</v>
      </c>
      <c r="D28" s="32">
        <v>3533</v>
      </c>
      <c r="E28" s="32">
        <v>3560</v>
      </c>
      <c r="F28" s="40">
        <f>E28-D28</f>
        <v>27</v>
      </c>
      <c r="G28" s="42">
        <f>(E28-D28)/D28*100</f>
        <v>0.7642230399094254</v>
      </c>
      <c r="H28" s="118"/>
      <c r="I28" s="110"/>
      <c r="J28" s="20" t="s">
        <v>62</v>
      </c>
      <c r="K28" s="32">
        <v>0</v>
      </c>
      <c r="L28" s="32">
        <v>0</v>
      </c>
      <c r="M28" s="40">
        <f>L28-K28</f>
        <v>0</v>
      </c>
      <c r="N28" s="38">
        <v>0</v>
      </c>
    </row>
    <row r="29" spans="1:14" ht="22.5" customHeight="1">
      <c r="A29" s="106"/>
      <c r="B29" s="103"/>
      <c r="C29" s="92" t="s">
        <v>48</v>
      </c>
      <c r="D29" s="74">
        <v>2610</v>
      </c>
      <c r="E29" s="74">
        <v>2618</v>
      </c>
      <c r="F29" s="33">
        <f>E29-D29</f>
        <v>8</v>
      </c>
      <c r="G29" s="72">
        <f t="shared" si="1"/>
        <v>0.30651340996168586</v>
      </c>
      <c r="H29" s="118"/>
      <c r="I29" s="110"/>
      <c r="J29" s="20" t="s">
        <v>63</v>
      </c>
      <c r="K29" s="32">
        <v>0</v>
      </c>
      <c r="L29" s="32">
        <v>1500</v>
      </c>
      <c r="M29" s="40">
        <f>L29-K29</f>
        <v>1500</v>
      </c>
      <c r="N29" s="38">
        <v>0</v>
      </c>
    </row>
    <row r="30" spans="1:14" ht="22.5" customHeight="1">
      <c r="A30" s="105" t="s">
        <v>33</v>
      </c>
      <c r="B30" s="130" t="s">
        <v>34</v>
      </c>
      <c r="C30" s="131"/>
      <c r="D30" s="19">
        <f>D31</f>
        <v>1578</v>
      </c>
      <c r="E30" s="19">
        <f>E31</f>
        <v>200</v>
      </c>
      <c r="F30" s="23">
        <f>(E30-D30)</f>
        <v>-1378</v>
      </c>
      <c r="G30" s="42">
        <f t="shared" si="1"/>
        <v>-87.32572877059569</v>
      </c>
      <c r="H30" s="137"/>
      <c r="I30" s="111"/>
      <c r="J30" s="20" t="s">
        <v>64</v>
      </c>
      <c r="K30" s="21">
        <v>0</v>
      </c>
      <c r="L30" s="21">
        <v>0</v>
      </c>
      <c r="M30" s="40">
        <f>L30-K30</f>
        <v>0</v>
      </c>
      <c r="N30" s="38">
        <v>0</v>
      </c>
    </row>
    <row r="31" spans="1:14" ht="22.5" customHeight="1">
      <c r="A31" s="106"/>
      <c r="B31" s="102" t="s">
        <v>33</v>
      </c>
      <c r="C31" s="96" t="s">
        <v>21</v>
      </c>
      <c r="D31" s="19">
        <f>D32+D33</f>
        <v>1578</v>
      </c>
      <c r="E31" s="19">
        <f>E32+E33</f>
        <v>200</v>
      </c>
      <c r="F31" s="19">
        <f>F32+F33</f>
        <v>-1378</v>
      </c>
      <c r="G31" s="19">
        <f t="shared" si="1"/>
        <v>-87.32572877059569</v>
      </c>
      <c r="H31" s="167" t="s">
        <v>39</v>
      </c>
      <c r="I31" s="123" t="s">
        <v>18</v>
      </c>
      <c r="J31" s="123"/>
      <c r="K31" s="19">
        <f>K32+K34+K37+K39+K41</f>
        <v>651810</v>
      </c>
      <c r="L31" s="19">
        <f>L32+L34+L37+L39+L41</f>
        <v>646695</v>
      </c>
      <c r="M31" s="68">
        <f>M32</f>
        <v>324</v>
      </c>
      <c r="N31" s="69">
        <f t="shared" si="2"/>
        <v>-0.7847378837391265</v>
      </c>
    </row>
    <row r="32" spans="1:14" ht="22.5" customHeight="1">
      <c r="A32" s="106"/>
      <c r="B32" s="103"/>
      <c r="C32" s="95" t="s">
        <v>51</v>
      </c>
      <c r="D32" s="32">
        <v>40</v>
      </c>
      <c r="E32" s="32">
        <v>40</v>
      </c>
      <c r="F32" s="40">
        <f>(E32-D32)</f>
        <v>0</v>
      </c>
      <c r="G32" s="42">
        <f t="shared" si="1"/>
        <v>0</v>
      </c>
      <c r="H32" s="167"/>
      <c r="I32" s="108" t="s">
        <v>79</v>
      </c>
      <c r="J32" s="18" t="s">
        <v>21</v>
      </c>
      <c r="K32" s="19">
        <f>SUM(K33)</f>
        <v>16439</v>
      </c>
      <c r="L32" s="19">
        <f>SUM(L33)</f>
        <v>16764</v>
      </c>
      <c r="M32" s="68">
        <f>SUM(M33)-1</f>
        <v>324</v>
      </c>
      <c r="N32" s="69">
        <f>(L32-K32)/K32*100</f>
        <v>1.9770059006022265</v>
      </c>
    </row>
    <row r="33" spans="1:14" ht="22.5" customHeight="1">
      <c r="A33" s="166"/>
      <c r="B33" s="165"/>
      <c r="C33" s="95" t="s">
        <v>37</v>
      </c>
      <c r="D33" s="32">
        <v>1538</v>
      </c>
      <c r="E33" s="32">
        <v>160</v>
      </c>
      <c r="F33" s="40">
        <f>E33-D33</f>
        <v>-1378</v>
      </c>
      <c r="G33" s="42">
        <v>0</v>
      </c>
      <c r="H33" s="167"/>
      <c r="I33" s="108"/>
      <c r="J33" s="20" t="s">
        <v>56</v>
      </c>
      <c r="K33" s="32">
        <v>16439</v>
      </c>
      <c r="L33" s="32">
        <v>16764</v>
      </c>
      <c r="M33" s="40">
        <f aca="true" t="shared" si="3" ref="M33:M42">L33-K33</f>
        <v>325</v>
      </c>
      <c r="N33" s="38">
        <f t="shared" si="2"/>
        <v>1.9770059006022265</v>
      </c>
    </row>
    <row r="34" spans="1:14" ht="22.5" customHeight="1">
      <c r="A34" s="105" t="s">
        <v>38</v>
      </c>
      <c r="B34" s="122" t="s">
        <v>34</v>
      </c>
      <c r="C34" s="122"/>
      <c r="D34" s="19">
        <f>D35</f>
        <v>71010</v>
      </c>
      <c r="E34" s="19">
        <f>E35</f>
        <v>57413</v>
      </c>
      <c r="F34" s="23">
        <f aca="true" t="shared" si="4" ref="F34:F40">E34-D34</f>
        <v>-13597</v>
      </c>
      <c r="G34" s="31">
        <f t="shared" si="1"/>
        <v>-19.148007322912267</v>
      </c>
      <c r="H34" s="167"/>
      <c r="I34" s="109" t="s">
        <v>80</v>
      </c>
      <c r="J34" s="98" t="s">
        <v>21</v>
      </c>
      <c r="K34" s="19">
        <f>SUM(K35:K36)</f>
        <v>198989</v>
      </c>
      <c r="L34" s="19">
        <f>SUM(L35:L36)</f>
        <v>183955</v>
      </c>
      <c r="M34" s="23">
        <f>SUM(M35:M36)-1</f>
        <v>-15035</v>
      </c>
      <c r="N34" s="69">
        <f>(L34-K34)/K34*100</f>
        <v>-7.5551914929971</v>
      </c>
    </row>
    <row r="35" spans="1:14" ht="22.5" customHeight="1">
      <c r="A35" s="106"/>
      <c r="B35" s="102" t="s">
        <v>38</v>
      </c>
      <c r="C35" s="96" t="s">
        <v>21</v>
      </c>
      <c r="D35" s="19">
        <f>SUM(D36:D41)</f>
        <v>71010</v>
      </c>
      <c r="E35" s="19">
        <f>SUM(E36:E41)+1</f>
        <v>57413</v>
      </c>
      <c r="F35" s="23">
        <f t="shared" si="4"/>
        <v>-13597</v>
      </c>
      <c r="G35" s="31">
        <f t="shared" si="1"/>
        <v>-19.148007322912267</v>
      </c>
      <c r="H35" s="167"/>
      <c r="I35" s="110"/>
      <c r="J35" s="20" t="s">
        <v>57</v>
      </c>
      <c r="K35" s="32">
        <v>152447</v>
      </c>
      <c r="L35" s="32">
        <v>139255</v>
      </c>
      <c r="M35" s="40">
        <f t="shared" si="3"/>
        <v>-13192</v>
      </c>
      <c r="N35" s="38">
        <f t="shared" si="2"/>
        <v>-8.653499248919298</v>
      </c>
    </row>
    <row r="36" spans="1:14" ht="22.5" customHeight="1">
      <c r="A36" s="106"/>
      <c r="B36" s="103"/>
      <c r="C36" s="44" t="s">
        <v>49</v>
      </c>
      <c r="D36" s="32">
        <v>3715</v>
      </c>
      <c r="E36" s="32">
        <v>2884</v>
      </c>
      <c r="F36" s="40">
        <f t="shared" si="4"/>
        <v>-831</v>
      </c>
      <c r="G36" s="42">
        <f t="shared" si="1"/>
        <v>-22.36877523553163</v>
      </c>
      <c r="H36" s="167"/>
      <c r="I36" s="111"/>
      <c r="J36" s="20" t="s">
        <v>65</v>
      </c>
      <c r="K36" s="32">
        <v>46542</v>
      </c>
      <c r="L36" s="32">
        <v>44700</v>
      </c>
      <c r="M36" s="40">
        <f t="shared" si="3"/>
        <v>-1842</v>
      </c>
      <c r="N36" s="38">
        <f t="shared" si="2"/>
        <v>-3.9577156117055563</v>
      </c>
    </row>
    <row r="37" spans="1:14" ht="22.5" customHeight="1">
      <c r="A37" s="106"/>
      <c r="B37" s="103"/>
      <c r="C37" s="57" t="s">
        <v>50</v>
      </c>
      <c r="D37" s="32">
        <v>5483</v>
      </c>
      <c r="E37" s="32">
        <v>4836</v>
      </c>
      <c r="F37" s="40">
        <f t="shared" si="4"/>
        <v>-647</v>
      </c>
      <c r="G37" s="42">
        <f t="shared" si="1"/>
        <v>-11.800109429144628</v>
      </c>
      <c r="H37" s="167"/>
      <c r="I37" s="112" t="s">
        <v>81</v>
      </c>
      <c r="J37" s="98" t="s">
        <v>21</v>
      </c>
      <c r="K37" s="19">
        <f>SUM(K38)</f>
        <v>14435</v>
      </c>
      <c r="L37" s="19">
        <f>SUM(L38)</f>
        <v>12608</v>
      </c>
      <c r="M37" s="23">
        <f>SUM(M38)-1</f>
        <v>-1828</v>
      </c>
      <c r="N37" s="69">
        <f>(L37-K37)/K37*100</f>
        <v>-12.65673709733287</v>
      </c>
    </row>
    <row r="38" spans="1:14" ht="22.5" customHeight="1">
      <c r="A38" s="106"/>
      <c r="B38" s="103"/>
      <c r="C38" s="13" t="s">
        <v>53</v>
      </c>
      <c r="D38" s="14">
        <v>15289</v>
      </c>
      <c r="E38" s="14">
        <v>11215</v>
      </c>
      <c r="F38" s="40">
        <f t="shared" si="4"/>
        <v>-4074</v>
      </c>
      <c r="G38" s="42">
        <f t="shared" si="1"/>
        <v>-26.64660867290209</v>
      </c>
      <c r="H38" s="167"/>
      <c r="I38" s="113"/>
      <c r="J38" s="20" t="s">
        <v>74</v>
      </c>
      <c r="K38" s="21">
        <v>14435</v>
      </c>
      <c r="L38" s="21">
        <v>12608</v>
      </c>
      <c r="M38" s="40">
        <f t="shared" si="3"/>
        <v>-1827</v>
      </c>
      <c r="N38" s="38">
        <v>100</v>
      </c>
    </row>
    <row r="39" spans="1:14" ht="22.5" customHeight="1">
      <c r="A39" s="106"/>
      <c r="B39" s="103"/>
      <c r="C39" s="13" t="s">
        <v>54</v>
      </c>
      <c r="D39" s="14">
        <v>8891</v>
      </c>
      <c r="E39" s="14">
        <v>2828</v>
      </c>
      <c r="F39" s="40">
        <f t="shared" si="4"/>
        <v>-6063</v>
      </c>
      <c r="G39" s="42">
        <f t="shared" si="1"/>
        <v>-68.19255426836126</v>
      </c>
      <c r="H39" s="167"/>
      <c r="I39" s="112" t="s">
        <v>82</v>
      </c>
      <c r="J39" s="98" t="s">
        <v>21</v>
      </c>
      <c r="K39" s="19">
        <f>SUM(K40)</f>
        <v>413495</v>
      </c>
      <c r="L39" s="19">
        <f>SUM(L40)</f>
        <v>426872</v>
      </c>
      <c r="M39" s="23">
        <f>SUM(M40)-1</f>
        <v>13376</v>
      </c>
      <c r="N39" s="69">
        <f>(L39-K39)/K39*100</f>
        <v>3.2351056240099636</v>
      </c>
    </row>
    <row r="40" spans="1:14" ht="22.5" customHeight="1">
      <c r="A40" s="106"/>
      <c r="B40" s="103"/>
      <c r="C40" s="71" t="s">
        <v>75</v>
      </c>
      <c r="D40" s="73">
        <v>0</v>
      </c>
      <c r="E40" s="73">
        <v>1173</v>
      </c>
      <c r="F40" s="40">
        <f t="shared" si="4"/>
        <v>1173</v>
      </c>
      <c r="G40" s="42">
        <v>100</v>
      </c>
      <c r="H40" s="167"/>
      <c r="I40" s="113"/>
      <c r="J40" s="20" t="s">
        <v>41</v>
      </c>
      <c r="K40" s="21">
        <v>413495</v>
      </c>
      <c r="L40" s="21">
        <v>426872</v>
      </c>
      <c r="M40" s="40">
        <f t="shared" si="3"/>
        <v>13377</v>
      </c>
      <c r="N40" s="38">
        <f>(L40-K40)/K40*100</f>
        <v>3.2351056240099636</v>
      </c>
    </row>
    <row r="41" spans="1:14" ht="22.5" customHeight="1">
      <c r="A41" s="106"/>
      <c r="B41" s="103"/>
      <c r="C41" s="71" t="s">
        <v>52</v>
      </c>
      <c r="D41" s="73">
        <v>37632</v>
      </c>
      <c r="E41" s="73">
        <v>34476</v>
      </c>
      <c r="F41" s="33">
        <f>E41-D41</f>
        <v>-3156</v>
      </c>
      <c r="G41" s="72">
        <f t="shared" si="1"/>
        <v>-8.386479591836734</v>
      </c>
      <c r="H41" s="168"/>
      <c r="I41" s="114" t="s">
        <v>40</v>
      </c>
      <c r="J41" s="98" t="s">
        <v>21</v>
      </c>
      <c r="K41" s="19">
        <f>SUM(K42)</f>
        <v>8452</v>
      </c>
      <c r="L41" s="19">
        <f>SUM(L42)</f>
        <v>6496</v>
      </c>
      <c r="M41" s="23">
        <f>SUM(M42)-1</f>
        <v>-1957</v>
      </c>
      <c r="N41" s="69">
        <f>(L41-K41)/K41*100</f>
        <v>-23.142451490771414</v>
      </c>
    </row>
    <row r="42" spans="1:14" ht="22.5" customHeight="1">
      <c r="A42" s="106"/>
      <c r="B42" s="103"/>
      <c r="C42" s="45"/>
      <c r="D42" s="45"/>
      <c r="E42" s="45"/>
      <c r="F42" s="45"/>
      <c r="G42" s="99"/>
      <c r="H42" s="168"/>
      <c r="I42" s="115"/>
      <c r="J42" s="20" t="s">
        <v>40</v>
      </c>
      <c r="K42" s="21">
        <v>8452</v>
      </c>
      <c r="L42" s="21">
        <v>6496</v>
      </c>
      <c r="M42" s="40">
        <f t="shared" si="3"/>
        <v>-1956</v>
      </c>
      <c r="N42" s="38">
        <f t="shared" si="2"/>
        <v>-23.142451490771414</v>
      </c>
    </row>
    <row r="43" spans="1:14" ht="22.5" customHeight="1">
      <c r="A43" s="106"/>
      <c r="B43" s="103"/>
      <c r="C43" s="45"/>
      <c r="D43" s="45"/>
      <c r="E43" s="45"/>
      <c r="F43" s="45"/>
      <c r="G43" s="100"/>
      <c r="H43" s="124" t="s">
        <v>67</v>
      </c>
      <c r="I43" s="120" t="s">
        <v>18</v>
      </c>
      <c r="J43" s="121"/>
      <c r="K43" s="65">
        <f>SUM(K44:K44)</f>
        <v>200</v>
      </c>
      <c r="L43" s="65">
        <f>SUM(L44:L44)</f>
        <v>0</v>
      </c>
      <c r="M43" s="66">
        <f>SUM(M44:M44)</f>
        <v>-200</v>
      </c>
      <c r="N43" s="67">
        <v>0</v>
      </c>
    </row>
    <row r="44" spans="1:14" ht="22.5" customHeight="1">
      <c r="A44" s="106"/>
      <c r="B44" s="103"/>
      <c r="C44" s="3"/>
      <c r="D44" s="50"/>
      <c r="E44" s="50"/>
      <c r="F44" s="51"/>
      <c r="G44" s="101"/>
      <c r="H44" s="129"/>
      <c r="I44" s="97" t="s">
        <v>68</v>
      </c>
      <c r="J44" s="20" t="s">
        <v>66</v>
      </c>
      <c r="K44" s="32">
        <v>200</v>
      </c>
      <c r="L44" s="32">
        <v>0</v>
      </c>
      <c r="M44" s="40">
        <f>L44-K44</f>
        <v>-200</v>
      </c>
      <c r="N44" s="38">
        <v>0</v>
      </c>
    </row>
    <row r="45" spans="1:14" ht="22.5" customHeight="1">
      <c r="A45" s="106"/>
      <c r="B45" s="103"/>
      <c r="C45" s="45"/>
      <c r="D45" s="45"/>
      <c r="E45" s="45"/>
      <c r="F45" s="45"/>
      <c r="G45" s="99"/>
      <c r="H45" s="124" t="s">
        <v>38</v>
      </c>
      <c r="I45" s="120" t="s">
        <v>18</v>
      </c>
      <c r="J45" s="121"/>
      <c r="K45" s="65">
        <f>SUM(K46:K46)</f>
        <v>57413</v>
      </c>
      <c r="L45" s="65">
        <f>SUM(L46:L46)</f>
        <v>0</v>
      </c>
      <c r="M45" s="66">
        <f>SUM(M46:M46)</f>
        <v>-57413</v>
      </c>
      <c r="N45" s="67">
        <v>0</v>
      </c>
    </row>
    <row r="46" spans="1:14" ht="22.5" customHeight="1" thickBot="1">
      <c r="A46" s="107"/>
      <c r="B46" s="104"/>
      <c r="C46" s="70"/>
      <c r="D46" s="70"/>
      <c r="E46" s="70"/>
      <c r="F46" s="70"/>
      <c r="G46" s="84"/>
      <c r="H46" s="125"/>
      <c r="I46" s="93" t="s">
        <v>58</v>
      </c>
      <c r="J46" s="60" t="s">
        <v>60</v>
      </c>
      <c r="K46" s="43">
        <v>57413</v>
      </c>
      <c r="L46" s="43">
        <v>0</v>
      </c>
      <c r="M46" s="25">
        <f>L46-K46</f>
        <v>-57413</v>
      </c>
      <c r="N46" s="62">
        <v>0</v>
      </c>
    </row>
    <row r="47" ht="22.5" customHeight="1"/>
    <row r="48" spans="1:2" ht="22.5" customHeight="1">
      <c r="A48" s="63"/>
      <c r="B48" s="63"/>
    </row>
    <row r="49" spans="1:2" ht="22.5" customHeight="1">
      <c r="A49" s="63"/>
      <c r="B49" s="63"/>
    </row>
    <row r="50" spans="1:14" ht="22.5" customHeight="1">
      <c r="A50" s="63"/>
      <c r="B50" s="63"/>
      <c r="H50" s="10"/>
      <c r="I50" s="11"/>
      <c r="J50" s="11"/>
      <c r="K50" s="11"/>
      <c r="L50" s="11"/>
      <c r="M50" s="11"/>
      <c r="N50" s="12"/>
    </row>
    <row r="51" spans="1:2" ht="22.5" customHeight="1">
      <c r="A51" s="63"/>
      <c r="B51" s="63"/>
    </row>
    <row r="52" spans="1:2" ht="22.5" customHeight="1">
      <c r="A52" s="64"/>
      <c r="B52" s="64"/>
    </row>
    <row r="53" ht="22.5" customHeight="1"/>
    <row r="54" ht="22.5" customHeight="1"/>
    <row r="55" ht="22.5" customHeight="1"/>
    <row r="56" ht="22.5" customHeight="1"/>
    <row r="57" ht="21.75" customHeight="1"/>
    <row r="76" ht="16.5">
      <c r="N76" s="1"/>
    </row>
    <row r="80" spans="3:7" ht="16.5">
      <c r="C80" s="7"/>
      <c r="D80" s="8"/>
      <c r="E80" s="8"/>
      <c r="F80" s="8"/>
      <c r="G80" s="9"/>
    </row>
    <row r="86" spans="1:2" ht="16.5">
      <c r="A86" s="6"/>
      <c r="B86" s="7"/>
    </row>
  </sheetData>
  <sheetProtection/>
  <mergeCells count="60">
    <mergeCell ref="I16:I19"/>
    <mergeCell ref="B19:B22"/>
    <mergeCell ref="A26:A29"/>
    <mergeCell ref="B26:C26"/>
    <mergeCell ref="B27:B29"/>
    <mergeCell ref="A23:A25"/>
    <mergeCell ref="B24:B25"/>
    <mergeCell ref="B11:B14"/>
    <mergeCell ref="B31:B33"/>
    <mergeCell ref="A30:A33"/>
    <mergeCell ref="H31:H42"/>
    <mergeCell ref="B30:C30"/>
    <mergeCell ref="A18:A22"/>
    <mergeCell ref="M3:N3"/>
    <mergeCell ref="I9:I15"/>
    <mergeCell ref="B5:B6"/>
    <mergeCell ref="E5:E6"/>
    <mergeCell ref="C5:C6"/>
    <mergeCell ref="A7:C7"/>
    <mergeCell ref="D5:D6"/>
    <mergeCell ref="H7:J7"/>
    <mergeCell ref="F5:G5"/>
    <mergeCell ref="A8:A14"/>
    <mergeCell ref="C1:L1"/>
    <mergeCell ref="A3:C3"/>
    <mergeCell ref="H5:H6"/>
    <mergeCell ref="I5:I6"/>
    <mergeCell ref="J5:J6"/>
    <mergeCell ref="A15:A17"/>
    <mergeCell ref="B15:C15"/>
    <mergeCell ref="A5:A6"/>
    <mergeCell ref="A4:G4"/>
    <mergeCell ref="H4:N4"/>
    <mergeCell ref="B23:C23"/>
    <mergeCell ref="M5:N5"/>
    <mergeCell ref="I27:I30"/>
    <mergeCell ref="K5:K6"/>
    <mergeCell ref="L5:L6"/>
    <mergeCell ref="H26:H30"/>
    <mergeCell ref="B8:C8"/>
    <mergeCell ref="I8:J8"/>
    <mergeCell ref="B9:B10"/>
    <mergeCell ref="B18:C18"/>
    <mergeCell ref="I20:I25"/>
    <mergeCell ref="H8:H25"/>
    <mergeCell ref="I45:J45"/>
    <mergeCell ref="B34:C34"/>
    <mergeCell ref="I31:J31"/>
    <mergeCell ref="H45:H46"/>
    <mergeCell ref="I26:J26"/>
    <mergeCell ref="B16:B17"/>
    <mergeCell ref="H43:H44"/>
    <mergeCell ref="I43:J43"/>
    <mergeCell ref="B35:B46"/>
    <mergeCell ref="A34:A46"/>
    <mergeCell ref="I32:I33"/>
    <mergeCell ref="I34:I36"/>
    <mergeCell ref="I37:I38"/>
    <mergeCell ref="I39:I40"/>
    <mergeCell ref="I41:I42"/>
  </mergeCells>
  <printOptions horizontalCentered="1" verticalCentered="1"/>
  <pageMargins left="0.7874015748031497" right="0.3937007874015748" top="0.6299212598425197" bottom="0.6299212598425197" header="0" footer="0.5118110236220472"/>
  <pageSetup fitToHeight="2" orientation="landscape" paperSize="9" scale="76" r:id="rId1"/>
  <headerFooter alignWithMargins="0">
    <oddFooter>&amp;C&amp;P페이지</oddFooter>
  </headerFooter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2017-12-13T01:28:08Z</cp:lastPrinted>
  <dcterms:created xsi:type="dcterms:W3CDTF">2006-10-26T07:22:04Z</dcterms:created>
  <dcterms:modified xsi:type="dcterms:W3CDTF">2018-01-17T05:58:03Z</dcterms:modified>
  <cp:category/>
  <cp:version/>
  <cp:contentType/>
  <cp:contentStatus/>
</cp:coreProperties>
</file>